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s" state="visible" r:id="rId4"/>
    <sheet sheetId="2" name="Profit allocation" state="visible" r:id="rId5"/>
    <sheet sheetId="3" name="Personal tax (partner)" state="visible" r:id="rId6"/>
    <sheet sheetId="4" name="Personal tax (ltd)" state="visible" r:id="rId7"/>
    <sheet sheetId="5" name="Start here" state="visible" r:id="rId8"/>
    <sheet sheetId="6" name="Notes" state="visible" r:id="rId9"/>
  </sheets>
  <definedNames>
    <definedName name="PA">Rates!$B$2</definedName>
    <definedName name="BRL">Rates!$B$3</definedName>
    <definedName name="HRL">Rates!$B$4</definedName>
    <definedName name="IT_Basic">Rates!$B$5</definedName>
    <definedName name="IT_Higher">Rates!$B$6</definedName>
    <definedName name="IT_Addl">Rates!$B$7</definedName>
    <definedName name="C4_Lower">Rates!$B$8</definedName>
    <definedName name="C4_Upper">Rates!$B$9</definedName>
    <definedName name="C4_Main">Rates!$B$10</definedName>
    <definedName name="C4_Up">Rates!$B$11</definedName>
    <definedName name="NI_Sec">Rates!$B$12</definedName>
    <definedName name="ER_NI">Rates!$B$13</definedName>
    <definedName name="NI_Pri">Rates!$B$14</definedName>
    <definedName name="EE_NI">Rates!$B$15</definedName>
    <definedName name="DivAllow">Rates!$B$16</definedName>
    <definedName name="Div_Basic">Rates!$B$17</definedName>
    <definedName name="Div_Higher">Rates!$B$18</definedName>
    <definedName name="Div_Addl">Rates!$B$19</definedName>
    <definedName name="CT_Small">Rates!$B$20</definedName>
    <definedName name="CT_SmThr">Rates!$B$21</definedName>
    <definedName name="CT_Main">Rates!$B$22</definedName>
    <definedName name="CT_Marg">Rates!$B$23</definedName>
    <definedName name="CT_MargUp">Rates!$B$24</definedName>
    <definedName name="Ltd_Admin">Rates!$B$25</definedName>
    <definedName name="Firm_Profit">'Profit allocation'!$B$3</definedName>
    <definedName name="Senior_Count">'Profit allocation'!$B$4</definedName>
    <definedName name="Junior_Count">'Profit allocation'!$B$5</definedName>
    <definedName name="Alloc_Method">'Profit allocation'!$B$6</definedName>
    <definedName name="Total_Points">'Profit allocation'!$B$9</definedName>
    <definedName name="Per_Point">'Profit allocation'!$B$10</definedName>
    <definedName name="Senior_Share">'Profit allocation'!$B$12</definedName>
    <definedName name="Junior_Share">'Profit allocation'!$B$14</definedName>
    <definedName name="P_Share">'Personal tax (partner)'!$B$3</definedName>
    <definedName name="P_Pension">'Personal tax (partner)'!$B$4</definedName>
    <definedName name="P_Taxable">'Personal tax (partner)'!$B$6</definedName>
    <definedName name="P_PA_Used">'Personal tax (partner)'!$B$7</definedName>
    <definedName name="P_Above_PA">'Personal tax (partner)'!$B$8</definedName>
    <definedName name="P_Basic">'Personal tax (partner)'!$B$9</definedName>
    <definedName name="P_Higher">'Personal tax (partner)'!$B$10</definedName>
    <definedName name="P_IT">'Personal tax (partner)'!$B$13</definedName>
    <definedName name="P_C4_Main">'Personal tax (partner)'!$B$14</definedName>
    <definedName name="P_C4_Total">'Personal tax (partner)'!$B$16</definedName>
    <definedName name="L_Profit">'Personal tax (ltd)'!$B$3</definedName>
    <definedName name="L_Pension">'Personal tax (ltd)'!$B$4</definedName>
    <definedName name="L_Salary">'Personal tax (ltd)'!$B$6</definedName>
    <definedName name="L_ErNI">'Personal tax (ltd)'!$B$7</definedName>
    <definedName name="L_PreCT">'Personal tax (ltd)'!$B$8</definedName>
    <definedName name="L_CT">'Personal tax (ltd)'!$B$9</definedName>
    <definedName name="L_Dividend">'Personal tax (ltd)'!$B$10</definedName>
    <definedName name="L_SalaryTax">'Personal tax (ltd)'!$B$11</definedName>
    <definedName name="L_EeNI">'Personal tax (ltd)'!$B$12</definedName>
    <definedName name="L_TaxDiv">'Personal tax (ltd)'!$B$13</definedName>
    <definedName name="L_RemBasic">'Personal tax (ltd)'!$B$14</definedName>
    <definedName name="L_DivBasic">'Personal tax (ltd)'!$B$15</definedName>
    <definedName name="L_DivHigher">'Personal tax (ltd)'!$B$16</definedName>
    <definedName name="L_DivTax">'Personal tax (ltd)'!$B$17</definedName>
  </definedNames>
  <calcPr calcId="171027"/>
</workbook>
</file>

<file path=xl/sharedStrings.xml><?xml version="1.0" encoding="utf-8"?>
<sst xmlns="http://schemas.openxmlformats.org/spreadsheetml/2006/main" count="116" uniqueCount="105">
  <si>
    <t>Locked rates: do not edit</t>
  </si>
  <si>
    <t>Personal allowance (£)</t>
  </si>
  <si>
    <t>Basic rate limit (£)</t>
  </si>
  <si>
    <t>Higher rate limit (£)</t>
  </si>
  <si>
    <t>Income tax: basic rate</t>
  </si>
  <si>
    <t>Income tax: higher rate</t>
  </si>
  <si>
    <t>Income tax: additional rate</t>
  </si>
  <si>
    <t>Class 4 NI lower threshold (£)</t>
  </si>
  <si>
    <t>Class 4 NI upper threshold (£)</t>
  </si>
  <si>
    <t>Class 4 NI main rate</t>
  </si>
  <si>
    <t>Class 4 NI upper rate</t>
  </si>
  <si>
    <t>Employer NI secondary threshold (£)</t>
  </si>
  <si>
    <t>Employer NI rate (from Apr 2025)</t>
  </si>
  <si>
    <t>Employee NI primary threshold (£)</t>
  </si>
  <si>
    <t>Employee NI basic rate</t>
  </si>
  <si>
    <t>Dividend allowance (£)</t>
  </si>
  <si>
    <t>Dividend tax: basic rate (FA 2026 s.4, 2026/27)</t>
  </si>
  <si>
    <t>Dividend tax: higher rate (FA 2026 s.4, 2026/27)</t>
  </si>
  <si>
    <t>Dividend tax: additional rate (FA 2026 s.4, 2026/27)</t>
  </si>
  <si>
    <t>Corporation tax small profits rate (&lt;=£50k)</t>
  </si>
  <si>
    <t>Corporation tax small profits threshold (£)</t>
  </si>
  <si>
    <t>Corporation tax main rate (&gt;£250k)</t>
  </si>
  <si>
    <t>Corporation tax marginal relief rate</t>
  </si>
  <si>
    <t>Corporation tax marginal upper limit (£)</t>
  </si>
  <si>
    <t>Ltd company admin cost estimate (£)</t>
  </si>
  <si>
    <t>Partner profit allocation: edit the blue cells</t>
  </si>
  <si>
    <t>Firm net profit (£):</t>
  </si>
  <si>
    <t>Senior equity partners (count):</t>
  </si>
  <si>
    <t>Junior equity partners (count):</t>
  </si>
  <si>
    <t>Method (two-tier / equal):</t>
  </si>
  <si>
    <t>two-tier</t>
  </si>
  <si>
    <t>Allocation results (two-tier: senior 1.5x, junior 1x)</t>
  </si>
  <si>
    <t>Total points:</t>
  </si>
  <si>
    <t>Value per point (£):</t>
  </si>
  <si>
    <t>Senior partner share each (£):</t>
  </si>
  <si>
    <t>Senior partner share total (£):</t>
  </si>
  <si>
    <t>Junior partner share each (£):</t>
  </si>
  <si>
    <t>Junior partner share total (£):</t>
  </si>
  <si>
    <t>For the personal tax on each share, go to 'Personal tax (partner)' or 'Personal tax (ltd)'.</t>
  </si>
  <si>
    <t>Personal tax: partnership / LLP (2026/27)</t>
  </si>
  <si>
    <t>Allocated profit share (£):</t>
  </si>
  <si>
    <t>Pension contribution (£):</t>
  </si>
  <si>
    <t>Taxable income (share minus pension):</t>
  </si>
  <si>
    <t>Personal allowance (tapered above £100k):</t>
  </si>
  <si>
    <t>Taxable above PA:</t>
  </si>
  <si>
    <t>Amount in basic-rate band:</t>
  </si>
  <si>
    <t>Amount in higher-rate band:</t>
  </si>
  <si>
    <t>Amount in additional-rate band:</t>
  </si>
  <si>
    <t>Income tax:</t>
  </si>
  <si>
    <t>Class 4 NI (main band):</t>
  </si>
  <si>
    <t>Class 4 NI (upper rate):</t>
  </si>
  <si>
    <t>Total Class 4 NI:</t>
  </si>
  <si>
    <t>NET TAKE-HOME (partnership):</t>
  </si>
  <si>
    <t>Personal tax: limited company director (2026/27)</t>
  </si>
  <si>
    <t>Gross firm profit (£):</t>
  </si>
  <si>
    <t>Director salary (NI Primary threshold: £12,570):</t>
  </si>
  <si>
    <t>Employer NI on salary:</t>
  </si>
  <si>
    <t>Profit after salary, employer NI and pension:</t>
  </si>
  <si>
    <t>Corporation tax:</t>
  </si>
  <si>
    <t>Profit after corporation tax (available as dividend):</t>
  </si>
  <si>
    <t>Income tax on salary:</t>
  </si>
  <si>
    <t>Employee NI on salary:</t>
  </si>
  <si>
    <t>Taxable dividend (after allowance):</t>
  </si>
  <si>
    <t>Basic-rate band remaining after salary:</t>
  </si>
  <si>
    <t>Dividend in basic band:</t>
  </si>
  <si>
    <t>Dividend in higher/additional band:</t>
  </si>
  <si>
    <t>Dividend tax:</t>
  </si>
  <si>
    <t>Estimated admin / compliance cost:</t>
  </si>
  <si>
    <t>NET TAKE-HOME (ltd):</t>
  </si>
  <si>
    <t>Partner profit allocation and personal tax model</t>
  </si>
  <si>
    <t/>
  </si>
  <si>
    <t>This workbook has four working sheets:</t>
  </si>
  <si>
    <t xml:space="preserve">  Profit allocation: enter firm net profit, partner counts and the allocation method.</t>
  </si>
  <si>
    <t xml:space="preserve">    Two-tier: senior 1.5x, junior 1x. Equal: equal shares for all. The model allocates</t>
  </si>
  <si>
    <t xml:space="preserve">    profit and shows each tier's share per partner.</t>
  </si>
  <si>
    <t xml:space="preserve">  Personal tax (partner): enter an individual partner's allocated share and pension.</t>
  </si>
  <si>
    <t xml:space="preserve">    Shows income tax (with the PA taper above £100k), Class 4 NI and take-home for</t>
  </si>
  <si>
    <t xml:space="preserve">    a partnership / LLP / sole-trader structure. Uses 2026/27 rates.</t>
  </si>
  <si>
    <t xml:space="preserve">  Personal tax (ltd): same gross profit modelled as a director salary + dividends.</t>
  </si>
  <si>
    <t xml:space="preserve">    Uses the £12,570 min-salary strategy, 2026/27 corporation tax, FA 2026 dividend</t>
  </si>
  <si>
    <t xml:space="preserve">    rates (10.75% / 35.75% / 39.35%) and a £2,500 admin cost estimate.</t>
  </si>
  <si>
    <t xml:space="preserve">  Rates: locked constants. The same source as the on-site calculator.</t>
  </si>
  <si>
    <t>Read the Notes tab for assumptions and context.</t>
  </si>
  <si>
    <t>Assumptions and context</t>
  </si>
  <si>
    <t>Tax year: 2026/27. Dividend rates are those in force from 6 April 2026 under FA 2026 s.4.</t>
  </si>
  <si>
    <t>Profit allocation</t>
  </si>
  <si>
    <t>In a genuine partnership or LLP, profit is allocated per the members' agreement. The</t>
  </si>
  <si>
    <t>two-tier model (1.5x senior, 1x junior) is a common convention; your agreement may differ.</t>
  </si>
  <si>
    <t>Merit-based, lockstep and fixed-share-plus-equity models are not built in because they</t>
  </si>
  <si>
    <t>require firm-specific inputs (origination credits, individual billing targets).</t>
  </si>
  <si>
    <t>Partnership personal tax</t>
  </si>
  <si>
    <t>Partners are self-employed and pay income tax and Class 4 NI on their allocated profit</t>
  </si>
  <si>
    <t>share for the tax year in which the firm's accounting period ends. They file through</t>
  </si>
  <si>
    <t>Self Assessment. The PA taper reduces the allowance by £1 for every £2 of income above</t>
  </si>
  <si>
    <t>£100,000; it is eliminated at £125,140.</t>
  </si>
  <si>
    <t>Limited company</t>
  </si>
  <si>
    <t>The model assumes a £12,570 salary (NI Primary Threshold) so no employee income tax is</t>
  </si>
  <si>
    <t>payable on the salary, and employer NI is calculated on salary above the £5,000 secondary</t>
  </si>
  <si>
    <t>threshold at 15% (FA 2025, from April 2025). Remaining profit is paid as dividend.</t>
  </si>
  <si>
    <t>The dividend tax uses FA 2026 rates: 10.75% basic / 35.75% higher / 39.35% additional.</t>
  </si>
  <si>
    <t>The £2,500 admin cost is indicative. Your SRA authorisation costs are separate.</t>
  </si>
  <si>
    <t>Limitations</t>
  </si>
  <si>
    <t>The comparison is simplified. It does not model pension tax relief in the company,</t>
  </si>
  <si>
    <t>Employment Allowance, basis-period transitional rules, IR35 or the settlements legislation</t>
  </si>
  <si>
    <t>on income splitting. Take specialist advice before changing your firm's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</si>
</sst>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£#,##0"/>
    <numFmt numFmtId="165" formatCode="0.000%"/>
    <numFmt numFmtId="166" formatCode="£#,##0.00"/>
    <numFmt numFmtId="167" formatCode="#,##0.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0F172A"/>
    </font>
    <font>
      <i/>
      <color rgb="FF64748B"/>
      <sz val="10"/>
    </font>
    <font>
      <b/>
      <sz val="13"/>
    </font>
    <font>
      <b/>
      <color rgb="FF0F172A"/>
      <sz val="15"/>
    </font>
    <font>
      <b/>
      <color rgb="FF0F172A"/>
      <sz val="14"/>
    </font>
    <font>
      <b/>
      <color rgb="FF0F172A"/>
      <sz val="11"/>
    </font>
  </fonts>
  <fills count="5">
    <fill>
      <patternFill patternType="none"/>
    </fill>
    <fill>
      <patternFill patternType="gray125"/>
    </fill>
    <fill>
      <patternFill patternType="solid">
        <fgColor rgb="FFC41E3A"/>
      </patternFill>
    </fill>
    <fill>
      <patternFill patternType="solid">
        <fgColor rgb="FFDBEAFE"/>
      </patternFill>
    </fill>
    <fill>
      <patternFill patternType="solid">
        <fgColor rgb="FFF8F9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165" fontId="0" fillId="0" borderId="0" xfId="0" applyNumberFormat="1"/>
    <xf numFmtId="166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167" fontId="0" fillId="0" borderId="0" xfId="0" applyNumberFormat="1"/>
    <xf numFmtId="166" fontId="0" fillId="0" borderId="0" xfId="0" applyNumberFormat="1"/>
    <xf numFmtId="0" fontId="3" fillId="0" borderId="0" xfId="0" applyFont="1" applyAlignment="1">
      <alignment wrapText="1"/>
    </xf>
    <xf numFmtId="166" fontId="4" fillId="0" borderId="0" xfId="0" applyNumberFormat="1" applyFont="1"/>
    <xf numFmtId="0" fontId="5" fillId="4" borderId="0" xfId="0" applyFont="1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25"/>
  <sheetFormatPr defaultRowHeight="15" outlineLevelRow="0" outlineLevelCol="0" x14ac:dyDescent="55"/>
  <cols>
    <col min="1" max="1" width="55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50270</v>
      </c>
    </row>
    <row r="4" spans="1:2" x14ac:dyDescent="0.25">
      <c r="A4" s="3" t="s">
        <v>3</v>
      </c>
      <c r="B4" s="4">
        <v>125140</v>
      </c>
    </row>
    <row r="5" spans="1:2" x14ac:dyDescent="0.25">
      <c r="A5" s="3" t="s">
        <v>4</v>
      </c>
      <c r="B5" s="5">
        <v>0.2</v>
      </c>
    </row>
    <row r="6" spans="1:2" x14ac:dyDescent="0.25">
      <c r="A6" s="3" t="s">
        <v>5</v>
      </c>
      <c r="B6" s="5">
        <v>0.4</v>
      </c>
    </row>
    <row r="7" spans="1:2" x14ac:dyDescent="0.25">
      <c r="A7" s="3" t="s">
        <v>6</v>
      </c>
      <c r="B7" s="5">
        <v>0.45</v>
      </c>
    </row>
    <row r="8" spans="1:2" x14ac:dyDescent="0.25">
      <c r="A8" s="3" t="s">
        <v>7</v>
      </c>
      <c r="B8" s="4">
        <v>12570</v>
      </c>
    </row>
    <row r="9" spans="1:2" x14ac:dyDescent="0.25">
      <c r="A9" s="3" t="s">
        <v>8</v>
      </c>
      <c r="B9" s="4">
        <v>50270</v>
      </c>
    </row>
    <row r="10" spans="1:2" x14ac:dyDescent="0.25">
      <c r="A10" s="3" t="s">
        <v>9</v>
      </c>
      <c r="B10" s="5">
        <v>0.06</v>
      </c>
    </row>
    <row r="11" spans="1:2" x14ac:dyDescent="0.25">
      <c r="A11" s="3" t="s">
        <v>10</v>
      </c>
      <c r="B11" s="5">
        <v>0.02</v>
      </c>
    </row>
    <row r="12" spans="1:2" x14ac:dyDescent="0.25">
      <c r="A12" s="3" t="s">
        <v>11</v>
      </c>
      <c r="B12" s="4">
        <v>5000</v>
      </c>
    </row>
    <row r="13" spans="1:2" x14ac:dyDescent="0.25">
      <c r="A13" s="3" t="s">
        <v>12</v>
      </c>
      <c r="B13" s="5">
        <v>0.15</v>
      </c>
    </row>
    <row r="14" spans="1:2" x14ac:dyDescent="0.25">
      <c r="A14" s="3" t="s">
        <v>13</v>
      </c>
      <c r="B14" s="4">
        <v>12570</v>
      </c>
    </row>
    <row r="15" spans="1:2" x14ac:dyDescent="0.25">
      <c r="A15" s="3" t="s">
        <v>14</v>
      </c>
      <c r="B15" s="5">
        <v>0.08</v>
      </c>
    </row>
    <row r="16" spans="1:2" x14ac:dyDescent="0.25">
      <c r="A16" s="3" t="s">
        <v>15</v>
      </c>
      <c r="B16" s="4">
        <v>500</v>
      </c>
    </row>
    <row r="17" spans="1:2" x14ac:dyDescent="0.25">
      <c r="A17" s="3" t="s">
        <v>16</v>
      </c>
      <c r="B17" s="6">
        <v>0.1075</v>
      </c>
    </row>
    <row r="18" spans="1:2" x14ac:dyDescent="0.25">
      <c r="A18" s="3" t="s">
        <v>17</v>
      </c>
      <c r="B18" s="6">
        <v>0.3575</v>
      </c>
    </row>
    <row r="19" spans="1:2" x14ac:dyDescent="0.25">
      <c r="A19" s="3" t="s">
        <v>18</v>
      </c>
      <c r="B19" s="6">
        <v>0.3935</v>
      </c>
    </row>
    <row r="20" spans="1:2" x14ac:dyDescent="0.25">
      <c r="A20" s="3" t="s">
        <v>19</v>
      </c>
      <c r="B20" s="5">
        <v>0.19</v>
      </c>
    </row>
    <row r="21" spans="1:2" x14ac:dyDescent="0.25">
      <c r="A21" s="3" t="s">
        <v>20</v>
      </c>
      <c r="B21" s="4">
        <v>50000</v>
      </c>
    </row>
    <row r="22" spans="1:2" x14ac:dyDescent="0.25">
      <c r="A22" s="3" t="s">
        <v>21</v>
      </c>
      <c r="B22" s="5">
        <v>0.25</v>
      </c>
    </row>
    <row r="23" spans="1:2" x14ac:dyDescent="0.25">
      <c r="A23" s="3" t="s">
        <v>22</v>
      </c>
      <c r="B23" s="7">
        <v>0.265</v>
      </c>
    </row>
    <row r="24" spans="1:2" x14ac:dyDescent="0.25">
      <c r="A24" s="3" t="s">
        <v>23</v>
      </c>
      <c r="B24" s="4">
        <v>250000</v>
      </c>
    </row>
    <row r="25" spans="1:2" x14ac:dyDescent="0.25">
      <c r="A25" s="3" t="s">
        <v>24</v>
      </c>
      <c r="B25" s="4">
        <v>2500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7"/>
  <sheetFormatPr defaultRowHeight="15" outlineLevelRow="0" outlineLevelCol="0" x14ac:dyDescent="55"/>
  <cols>
    <col min="1" max="1" width="48" style="1" customWidth="1"/>
    <col min="2" max="2" width="22" customWidth="1"/>
  </cols>
  <sheetData>
    <row r="1" spans="1:2" x14ac:dyDescent="0.25">
      <c r="A1" s="2" t="s">
        <v>25</v>
      </c>
      <c r="B1" s="2"/>
    </row>
    <row r="3" spans="1:2" x14ac:dyDescent="0.25">
      <c r="A3" s="1" t="s">
        <v>26</v>
      </c>
      <c r="B3" s="8">
        <v>800000</v>
      </c>
    </row>
    <row r="4" spans="1:2" x14ac:dyDescent="0.25">
      <c r="A4" s="1" t="s">
        <v>27</v>
      </c>
      <c r="B4" s="9">
        <v>3</v>
      </c>
    </row>
    <row r="5" spans="1:2" x14ac:dyDescent="0.25">
      <c r="A5" s="1" t="s">
        <v>28</v>
      </c>
      <c r="B5" s="9">
        <v>2</v>
      </c>
    </row>
    <row r="6" spans="1:2" x14ac:dyDescent="0.25">
      <c r="A6" s="1" t="s">
        <v>29</v>
      </c>
      <c r="B6" s="9" t="s">
        <v>30</v>
      </c>
    </row>
    <row r="8" spans="1:2" x14ac:dyDescent="0.25">
      <c r="A8" s="2" t="s">
        <v>31</v>
      </c>
      <c r="B8" s="2"/>
    </row>
    <row r="9" spans="1:2" x14ac:dyDescent="0.25">
      <c r="A9" s="1" t="s">
        <v>32</v>
      </c>
      <c r="B9" s="10">
        <f>IF(Alloc_Method="two-tier",Senior_Count*1.5+Junior_Count*1,Senior_Count+Junior_Count)</f>
      </c>
    </row>
    <row r="10" spans="1:2" x14ac:dyDescent="0.25">
      <c r="A10" s="1" t="s">
        <v>33</v>
      </c>
      <c r="B10" s="11">
        <f>IF(Total_Points&gt;0,Firm_Profit/Total_Points,0)</f>
      </c>
    </row>
    <row r="12" spans="1:2" x14ac:dyDescent="0.25">
      <c r="A12" s="3" t="s">
        <v>34</v>
      </c>
      <c r="B12" s="11">
        <f>IF(Alloc_Method="two-tier",Per_Point*1.5,Per_Point)</f>
      </c>
    </row>
    <row r="13" spans="1:2" x14ac:dyDescent="0.25">
      <c r="A13" s="3" t="s">
        <v>35</v>
      </c>
      <c r="B13" s="11">
        <f>Senior_Share*Senior_Count</f>
      </c>
    </row>
    <row r="14" spans="1:2" x14ac:dyDescent="0.25">
      <c r="A14" s="3" t="s">
        <v>36</v>
      </c>
      <c r="B14" s="11">
        <f>Per_Point</f>
      </c>
    </row>
    <row r="15" spans="1:2" x14ac:dyDescent="0.25">
      <c r="A15" s="3" t="s">
        <v>37</v>
      </c>
      <c r="B15" s="11">
        <f>Junior_Share*Junior_Count</f>
      </c>
    </row>
    <row r="17" spans="1:1" x14ac:dyDescent="0.25">
      <c r="A17" s="12" t="s">
        <v>38</v>
      </c>
    </row>
  </sheetData>
  <mergeCells count="2">
    <mergeCell ref="A1:B1"/>
    <mergeCell ref="A8:B8"/>
  </mergeCells>
  <dataValidations count="1">
    <dataValidation type="list" sqref="B6">
      <formula1>"two-tier,equal"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8"/>
  <sheetFormatPr defaultRowHeight="15" outlineLevelRow="0" outlineLevelCol="0" x14ac:dyDescent="55"/>
  <cols>
    <col min="1" max="1" width="52" style="1" customWidth="1"/>
    <col min="2" max="2" width="22" customWidth="1"/>
  </cols>
  <sheetData>
    <row r="1" spans="1:2" x14ac:dyDescent="0.25">
      <c r="A1" s="2" t="s">
        <v>39</v>
      </c>
      <c r="B1" s="2"/>
    </row>
    <row r="3" spans="1:2" x14ac:dyDescent="0.25">
      <c r="A3" s="1" t="s">
        <v>40</v>
      </c>
      <c r="B3" s="8">
        <v>184615</v>
      </c>
    </row>
    <row r="4" spans="1:2" x14ac:dyDescent="0.25">
      <c r="A4" s="1" t="s">
        <v>41</v>
      </c>
      <c r="B4" s="8">
        <v>0</v>
      </c>
    </row>
    <row r="6" spans="1:2" x14ac:dyDescent="0.25">
      <c r="A6" s="1" t="s">
        <v>42</v>
      </c>
      <c r="B6" s="11">
        <f>MAX(0,P_Share-P_Pension)</f>
      </c>
    </row>
    <row r="7" spans="1:2" x14ac:dyDescent="0.25">
      <c r="A7" s="1" t="s">
        <v>43</v>
      </c>
      <c r="B7" s="11">
        <f>MAX(0,PA-MAX(0,(P_Taxable-100000)/2))</f>
      </c>
    </row>
    <row r="8" spans="1:2" x14ac:dyDescent="0.25">
      <c r="A8" s="1" t="s">
        <v>44</v>
      </c>
      <c r="B8" s="11">
        <f>MAX(0,P_Taxable-P_PA_Used)</f>
      </c>
    </row>
    <row r="9" spans="1:2" x14ac:dyDescent="0.25">
      <c r="A9" s="1" t="s">
        <v>45</v>
      </c>
      <c r="B9" s="11">
        <f>MIN(P_Above_PA,BRL-PA)</f>
      </c>
    </row>
    <row r="10" spans="1:2" x14ac:dyDescent="0.25">
      <c r="A10" s="1" t="s">
        <v>46</v>
      </c>
      <c r="B10" s="11">
        <f>MIN(MAX(0,P_Above_PA-P_Basic),HRL-BRL)</f>
      </c>
    </row>
    <row r="11" spans="1:2" x14ac:dyDescent="0.25">
      <c r="A11" s="1" t="s">
        <v>47</v>
      </c>
      <c r="B11" s="11">
        <f>MAX(0,P_Above_PA-P_Basic-P_Higher)</f>
      </c>
    </row>
    <row r="13" spans="1:2" x14ac:dyDescent="0.25">
      <c r="A13" s="3" t="s">
        <v>48</v>
      </c>
      <c r="B13" s="11">
        <f>P_Basic*IT_Basic+P_Higher*IT_Higher+MAX(0,P_Above_PA-P_Basic-P_Higher)*IT_Addl</f>
      </c>
    </row>
    <row r="14" spans="1:2" x14ac:dyDescent="0.25">
      <c r="A14" s="1" t="s">
        <v>49</v>
      </c>
      <c r="B14" s="11">
        <f>MAX(0,MIN(P_Taxable,C4_Upper)-C4_Lower)*C4_Main</f>
      </c>
    </row>
    <row r="15" spans="1:2" x14ac:dyDescent="0.25">
      <c r="A15" s="1" t="s">
        <v>50</v>
      </c>
      <c r="B15" s="11">
        <f>MAX(0,P_Taxable-C4_Upper)*C4_Up</f>
      </c>
    </row>
    <row r="16" spans="1:2" x14ac:dyDescent="0.25">
      <c r="A16" s="3" t="s">
        <v>51</v>
      </c>
      <c r="B16" s="11">
        <f>P_C4_Main+MAX(0,P_Taxable-C4_Upper)*C4_Up</f>
      </c>
    </row>
    <row r="18" spans="1:2" x14ac:dyDescent="0.25">
      <c r="A18" s="3" t="s">
        <v>52</v>
      </c>
      <c r="B18" s="13">
        <f>P_Share-P_IT-P_C4_Total-P_Pension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20"/>
  <sheetFormatPr defaultRowHeight="15" outlineLevelRow="0" outlineLevelCol="0" x14ac:dyDescent="55"/>
  <cols>
    <col min="1" max="1" width="52" style="1" customWidth="1"/>
    <col min="2" max="2" width="22" customWidth="1"/>
  </cols>
  <sheetData>
    <row r="1" spans="1:2" x14ac:dyDescent="0.25">
      <c r="A1" s="2" t="s">
        <v>53</v>
      </c>
      <c r="B1" s="2"/>
    </row>
    <row r="3" spans="1:2" x14ac:dyDescent="0.25">
      <c r="A3" s="1" t="s">
        <v>54</v>
      </c>
      <c r="B3" s="8">
        <v>184615</v>
      </c>
    </row>
    <row r="4" spans="1:2" x14ac:dyDescent="0.25">
      <c r="A4" s="1" t="s">
        <v>41</v>
      </c>
      <c r="B4" s="8">
        <v>0</v>
      </c>
    </row>
    <row r="6" spans="1:2" x14ac:dyDescent="0.25">
      <c r="A6" s="1" t="s">
        <v>55</v>
      </c>
      <c r="B6" s="11">
        <v>12570</v>
      </c>
    </row>
    <row r="7" spans="1:2" x14ac:dyDescent="0.25">
      <c r="A7" s="1" t="s">
        <v>56</v>
      </c>
      <c r="B7" s="11">
        <f>MAX(0,(L_Salary-NI_Sec)*ER_NI)</f>
      </c>
    </row>
    <row r="8" spans="1:2" x14ac:dyDescent="0.25">
      <c r="A8" s="1" t="s">
        <v>57</v>
      </c>
      <c r="B8" s="11">
        <f>MAX(0,L_Profit-L_Salary-L_ErNI-L_Pension)</f>
      </c>
    </row>
    <row r="9" spans="1:2" x14ac:dyDescent="0.25">
      <c r="A9" s="1" t="s">
        <v>58</v>
      </c>
      <c r="B9" s="11">
        <f>IF(L_PreCT&lt;=0,0,IF(L_PreCT&lt;=CT_SmThr,L_PreCT*CT_Small,IF(L_PreCT&gt;=CT_MargUp,L_PreCT*CT_Main,CT_SmThr*CT_Small+(L_PreCT-CT_SmThr)*CT_Marg)))</f>
      </c>
    </row>
    <row r="10" spans="1:2" x14ac:dyDescent="0.25">
      <c r="A10" s="1" t="s">
        <v>59</v>
      </c>
      <c r="B10" s="11">
        <f>MAX(0,L_PreCT-L_CT)</f>
      </c>
    </row>
    <row r="11" spans="1:2" x14ac:dyDescent="0.25">
      <c r="A11" s="1" t="s">
        <v>60</v>
      </c>
      <c r="B11" s="11">
        <f>MAX(0,L_Salary-PA)*IT_Basic</f>
      </c>
    </row>
    <row r="12" spans="1:2" x14ac:dyDescent="0.25">
      <c r="A12" s="1" t="s">
        <v>61</v>
      </c>
      <c r="B12" s="11">
        <f>IF(L_Salary&lt;=NI_Pri,0,MIN(L_Salary,50270)-NI_Pri)*EE_NI</f>
      </c>
    </row>
    <row r="13" spans="1:2" x14ac:dyDescent="0.25">
      <c r="A13" s="1" t="s">
        <v>62</v>
      </c>
      <c r="B13" s="11">
        <f>MAX(0,L_Dividend-DivAllow)</f>
      </c>
    </row>
    <row r="14" spans="1:2" x14ac:dyDescent="0.25">
      <c r="A14" s="1" t="s">
        <v>63</v>
      </c>
      <c r="B14" s="11">
        <f>MAX(0,BRL-PA-MAX(0,L_Salary-PA))</f>
      </c>
    </row>
    <row r="15" spans="1:2" x14ac:dyDescent="0.25">
      <c r="A15" s="1" t="s">
        <v>64</v>
      </c>
      <c r="B15" s="11">
        <f>MIN(L_TaxDiv,L_RemBasic)</f>
      </c>
    </row>
    <row r="16" spans="1:2" x14ac:dyDescent="0.25">
      <c r="A16" s="1" t="s">
        <v>65</v>
      </c>
      <c r="B16" s="11">
        <f>MAX(0,L_TaxDiv-L_DivBasic)</f>
      </c>
    </row>
    <row r="17" spans="1:2" x14ac:dyDescent="0.25">
      <c r="A17" s="3" t="s">
        <v>66</v>
      </c>
      <c r="B17" s="11">
        <f>L_DivBasic*Div_Basic+L_DivHigher*Div_Higher</f>
      </c>
    </row>
    <row r="18" spans="1:2" x14ac:dyDescent="0.25">
      <c r="A18" s="1" t="s">
        <v>67</v>
      </c>
      <c r="B18" s="11">
        <f>Ltd_Admin</f>
      </c>
    </row>
    <row r="20" spans="1:2" x14ac:dyDescent="0.25">
      <c r="A20" s="3" t="s">
        <v>68</v>
      </c>
      <c r="B20" s="13">
        <f>L_Salary-L_SalaryTax-L_EeNI+(L_Dividend-L_DivTax)-Ltd_Admin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9"/>
  <sheetFormatPr defaultRowHeight="15" outlineLevelRow="0" outlineLevelCol="0" x14ac:dyDescent="55"/>
  <cols>
    <col min="1" max="1" width="95" customWidth="1"/>
  </cols>
  <sheetData>
    <row r="1" spans="1:1" x14ac:dyDescent="0.25">
      <c r="A1" s="14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70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70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70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70</v>
      </c>
    </row>
    <row r="17" spans="1:1" x14ac:dyDescent="0.25">
      <c r="A17" t="s">
        <v>81</v>
      </c>
    </row>
    <row r="18" spans="1:1" x14ac:dyDescent="0.25">
      <c r="A18" t="s">
        <v>70</v>
      </c>
    </row>
    <row r="19" spans="1:1" x14ac:dyDescent="0.25">
      <c r="A19" t="s">
        <v>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FormatPr defaultRowHeight="15" outlineLevelRow="0" outlineLevelCol="0" x14ac:dyDescent="55"/>
  <cols>
    <col min="1" max="1" width="100" customWidth="1"/>
  </cols>
  <sheetData>
    <row r="1" spans="1:1" x14ac:dyDescent="0.25">
      <c r="A1" s="15" t="s">
        <v>83</v>
      </c>
    </row>
    <row r="2" spans="1:1" x14ac:dyDescent="0.25">
      <c r="A2" t="s">
        <v>70</v>
      </c>
    </row>
    <row r="3" spans="1:1" x14ac:dyDescent="0.25">
      <c r="A3" t="s">
        <v>84</v>
      </c>
    </row>
    <row r="4" spans="1:1" x14ac:dyDescent="0.25">
      <c r="A4" t="s">
        <v>70</v>
      </c>
    </row>
    <row r="5" spans="1:1" x14ac:dyDescent="0.25">
      <c r="A5" s="16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70</v>
      </c>
    </row>
    <row r="11" spans="1:1" x14ac:dyDescent="0.25">
      <c r="A11" s="16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70</v>
      </c>
    </row>
    <row r="17" spans="1:1" x14ac:dyDescent="0.25">
      <c r="A17" s="16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70</v>
      </c>
    </row>
    <row r="24" spans="1:1" x14ac:dyDescent="0.25">
      <c r="A24" s="16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Rates</vt:lpstr>
      <vt:lpstr>Profit allocation</vt:lpstr>
      <vt:lpstr>Personal tax (partner)</vt:lpstr>
      <vt:lpstr>Personal tax (ltd)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for Lawyers</dc:creator>
  <dc:title/>
  <dc:subject/>
  <dc:description/>
  <cp:keywords/>
  <cp:category/>
  <cp:lastModifiedBy>Accounts for Lawyers</cp:lastModifiedBy>
  <dcterms:created xsi:type="dcterms:W3CDTF">2024-01-01T00:00:00Z</dcterms:created>
  <dcterms:modified xsi:type="dcterms:W3CDTF">2024-01-01T00:00:00Z</dcterms:modified>
</cp:coreProperties>
</file>