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Take-home (partner)" state="visible" r:id="rId5"/>
    <sheet sheetId="3" name="Take-home (ltd)" state="visible" r:id="rId6"/>
    <sheet sheetId="4" name="Start here" state="visible" r:id="rId7"/>
    <sheet sheetId="5" name="Notes" state="visible" r:id="rId8"/>
  </sheets>
  <definedNames>
    <definedName name="PA">Rates!$B$2</definedName>
    <definedName name="BRL">Rates!$B$3</definedName>
    <definedName name="HRL">Rates!$B$4</definedName>
    <definedName name="IT_Basic">Rates!$B$5</definedName>
    <definedName name="IT_Higher">Rates!$B$6</definedName>
    <definedName name="IT_Addl">Rates!$B$7</definedName>
    <definedName name="C4_Lower">Rates!$B$8</definedName>
    <definedName name="C4_Upper">Rates!$B$9</definedName>
    <definedName name="C4_Main">Rates!$B$10</definedName>
    <definedName name="C4_Up">Rates!$B$11</definedName>
    <definedName name="NI_Sec">Rates!$B$12</definedName>
    <definedName name="ER_NI">Rates!$B$13</definedName>
    <definedName name="NI_Pri">Rates!$B$14</definedName>
    <definedName name="EE_NI">Rates!$B$15</definedName>
    <definedName name="DivAllow">Rates!$B$16</definedName>
    <definedName name="Div_Basic">Rates!$B$17</definedName>
    <definedName name="Div_Higher">Rates!$B$18</definedName>
    <definedName name="Div_Addl">Rates!$B$19</definedName>
    <definedName name="CT_Small">Rates!$B$20</definedName>
    <definedName name="CT_SmThr">Rates!$B$21</definedName>
    <definedName name="CT_Main">Rates!$B$22</definedName>
    <definedName name="CT_Marg">Rates!$B$23</definedName>
    <definedName name="CT_MargUp">Rates!$B$24</definedName>
    <definedName name="Ltd_Admin">Rates!$B$25</definedName>
    <definedName name="Ltd_Salary">Rates!$B$26</definedName>
    <definedName name="S_Profit">'Take-home (partner)'!$B$3</definedName>
    <definedName name="S_Pension">'Take-home (partner)'!$B$4</definedName>
    <definedName name="S_Taxable">'Take-home (partner)'!$B$6</definedName>
    <definedName name="S_PA">'Take-home (partner)'!$B$7</definedName>
    <definedName name="S_AbovePA">'Take-home (partner)'!$B$8</definedName>
    <definedName name="S_Basic">'Take-home (partner)'!$B$9</definedName>
    <definedName name="S_Higher">'Take-home (partner)'!$B$10</definedName>
    <definedName name="S_IT">'Take-home (partner)'!$B$13</definedName>
    <definedName name="S_C4Main">'Take-home (partner)'!$B$14</definedName>
    <definedName name="S_C4Total">'Take-home (partner)'!$B$16</definedName>
    <definedName name="L_Profit">'Take-home (ltd)'!$B$3</definedName>
    <definedName name="L_Pension">'Take-home (ltd)'!$B$4</definedName>
    <definedName name="L_Salary">'Take-home (ltd)'!$B$6</definedName>
    <definedName name="L_ErNI">'Take-home (ltd)'!$B$7</definedName>
    <definedName name="L_PreCT">'Take-home (ltd)'!$B$8</definedName>
    <definedName name="L_CT">'Take-home (ltd)'!$B$9</definedName>
    <definedName name="L_Dividend">'Take-home (ltd)'!$B$10</definedName>
    <definedName name="L_SalaryTax">'Take-home (ltd)'!$B$11</definedName>
    <definedName name="L_EeNI">'Take-home (ltd)'!$B$12</definedName>
    <definedName name="L_TaxDiv">'Take-home (ltd)'!$B$13</definedName>
    <definedName name="L_RemBasic">'Take-home (ltd)'!$B$14</definedName>
    <definedName name="L_DivBasic">'Take-home (ltd)'!$B$15</definedName>
    <definedName name="L_DivHigher">'Take-home (ltd)'!$B$16</definedName>
    <definedName name="L_DivTax">'Take-home (ltd)'!$B$17</definedName>
  </definedNames>
  <calcPr calcId="171027"/>
</workbook>
</file>

<file path=xl/sharedStrings.xml><?xml version="1.0" encoding="utf-8"?>
<sst xmlns="http://schemas.openxmlformats.org/spreadsheetml/2006/main" count="99" uniqueCount="90">
  <si>
    <t>Locked rates: do not edit</t>
  </si>
  <si>
    <t>Personal allowance (£)</t>
  </si>
  <si>
    <t>Basic rate limit (£)</t>
  </si>
  <si>
    <t>Higher rate limit (£)</t>
  </si>
  <si>
    <t>Income tax: basic rate</t>
  </si>
  <si>
    <t>Income tax: higher rate</t>
  </si>
  <si>
    <t>Income tax: additional rate</t>
  </si>
  <si>
    <t>Class 4 NI lower threshold (£)</t>
  </si>
  <si>
    <t>Class 4 NI upper threshold (£)</t>
  </si>
  <si>
    <t>Class 4 NI main rate</t>
  </si>
  <si>
    <t>Class 4 NI upper rate</t>
  </si>
  <si>
    <t>Employer NI secondary threshold (£)</t>
  </si>
  <si>
    <t>Employer NI rate (from Apr 2025)</t>
  </si>
  <si>
    <t>Employee NI primary threshold (£)</t>
  </si>
  <si>
    <t>Employee NI basic rate</t>
  </si>
  <si>
    <t>Dividend allowance (£)</t>
  </si>
  <si>
    <t>Dividend tax: basic rate (FA 2026 s.4, 2026/27)</t>
  </si>
  <si>
    <t>Dividend tax: higher rate (FA 2026 s.4, 2026/27)</t>
  </si>
  <si>
    <t>Dividend tax: additional rate (FA 2026 s.4, 2026/27)</t>
  </si>
  <si>
    <t>Corporation tax small profits rate (&lt;=£50k)</t>
  </si>
  <si>
    <t>Corporation tax small profits threshold (£)</t>
  </si>
  <si>
    <t>Corporation tax main rate (&gt;£250k)</t>
  </si>
  <si>
    <t>Corporation tax marginal relief rate</t>
  </si>
  <si>
    <t>Corporation tax marginal upper limit (£)</t>
  </si>
  <si>
    <t>Ltd company admin cost estimate (£)</t>
  </si>
  <si>
    <t>Ltd salary (NI Primary threshold) (£)</t>
  </si>
  <si>
    <t>Sole practitioner / partnership take-home (2026/27)</t>
  </si>
  <si>
    <t>Annual profit (£):</t>
  </si>
  <si>
    <t>Pension contribution (£):</t>
  </si>
  <si>
    <t>Taxable income (profit minus pension):</t>
  </si>
  <si>
    <t>Personal allowance (tapered above £100k):</t>
  </si>
  <si>
    <t>Taxable above PA:</t>
  </si>
  <si>
    <t>In basic-rate band:</t>
  </si>
  <si>
    <t>In higher-rate band:</t>
  </si>
  <si>
    <t>In additional-rate band:</t>
  </si>
  <si>
    <t>Income tax:</t>
  </si>
  <si>
    <t>Class 4 NI (main band):</t>
  </si>
  <si>
    <t>Class 4 NI (upper rate):</t>
  </si>
  <si>
    <t>Total Class 4 NI:</t>
  </si>
  <si>
    <t>NET TAKE-HOME (partnership / sole trader):</t>
  </si>
  <si>
    <t>Limited company director take-home (2026/27)</t>
  </si>
  <si>
    <t>Gross firm profit (£):</t>
  </si>
  <si>
    <t>Director salary (from Rates: NI Primary Threshold):</t>
  </si>
  <si>
    <t>Employer NI on salary:</t>
  </si>
  <si>
    <t>Profit after salary, employer NI and pension:</t>
  </si>
  <si>
    <t>Corporation tax:</t>
  </si>
  <si>
    <t>Profit after CT (available as dividend):</t>
  </si>
  <si>
    <t>Income tax on salary:</t>
  </si>
  <si>
    <t>Employee NI on salary:</t>
  </si>
  <si>
    <t>Taxable dividend (after allowance):</t>
  </si>
  <si>
    <t>Basic-rate band remaining after salary:</t>
  </si>
  <si>
    <t>Dividend in basic band:</t>
  </si>
  <si>
    <t>Dividend in higher/additional band:</t>
  </si>
  <si>
    <t>Dividend tax:</t>
  </si>
  <si>
    <t>Estimated admin / compliance cost:</t>
  </si>
  <si>
    <t>NET TAKE-HOME (ltd):</t>
  </si>
  <si>
    <t>Sole practitioner take-home: partnership vs limited company</t>
  </si>
  <si>
    <t/>
  </si>
  <si>
    <t>Two sheets compare the take-home from the same gross profit under two structures:</t>
  </si>
  <si>
    <t xml:space="preserve">  Take-home (partner): models the profit as a self-employed sole trader or partner.</t>
  </si>
  <si>
    <t xml:space="preserve">    Shows income tax (with the PA taper above £100k), Class 4 NI and take-home.</t>
  </si>
  <si>
    <t xml:space="preserve">    Uses 2026/27 rates.</t>
  </si>
  <si>
    <t xml:space="preserve">  Take-home (ltd): models the same profit as a limited company director.</t>
  </si>
  <si>
    <t xml:space="preserve">    Uses a £12,570 min-salary strategy, employer NI at 15% above £5,000 (FA 2025),</t>
  </si>
  <si>
    <t xml:space="preserve">    corporation tax at 2026/27 rates, and FA 2026 dividend rates:</t>
  </si>
  <si>
    <t xml:space="preserve">    10.75% (basic) / 35.75% (higher) / 39.35% (additional).</t>
  </si>
  <si>
    <t xml:space="preserve">    A £2,500 admin/compliance cost is included.</t>
  </si>
  <si>
    <t xml:space="preserve">  Rates: locked constants. Same source as the on-site calculator.</t>
  </si>
  <si>
    <t xml:space="preserve">  Notes: assumptions, methodology and limitations.</t>
  </si>
  <si>
    <t>Assumptions and context</t>
  </si>
  <si>
    <t>Tax year: 2026/27. Dividend rates from 6 April 2026 (FA 2026 s.4).</t>
  </si>
  <si>
    <t>Employer NIC from 6 April 2025 (FA 2025): 15% above £5,000 secondary threshold.</t>
  </si>
  <si>
    <t>Partnership / sole trader</t>
  </si>
  <si>
    <t>Self-employed practitioners pay income tax and Class 4 NI on their profit share.</t>
  </si>
  <si>
    <t>The personal allowance tapers by £1 for every £2 of income above £100,000 and</t>
  </si>
  <si>
    <t>is eliminated at £125,140. Class 4 NI: 6% (£12,570-£50,270), 2% above £50,270.</t>
  </si>
  <si>
    <t>Limited company</t>
  </si>
  <si>
    <t>The model uses a £12,570 salary (NI Primary Threshold). Employer NI is 15% above</t>
  </si>
  <si>
    <t>the £5,000 secondary threshold. Remaining profit after salary, employer NI and pension</t>
  </si>
  <si>
    <t>is taxed at corporation tax rates (19% &lt;= £50k, marginal 26.5% relief, 25% &gt; £250k).</t>
  </si>
  <si>
    <t>The after-CT profit is paid as a dividend. Dividend tax uses FA 2026 rates.</t>
  </si>
  <si>
    <t>The dividend allowance is £500. A £2,500 admin/compliance cost is deducted.</t>
  </si>
  <si>
    <t>SRA authorisation</t>
  </si>
  <si>
    <t>A sole solicitor practising through a limited company must obtain SRA authorisation</t>
  </si>
  <si>
    <t>for the company as an authorised body (recognised sole practice or licensed body).</t>
  </si>
  <si>
    <t>This carries its own fees and compliance requirements not modelled here.</t>
  </si>
  <si>
    <t>General</t>
  </si>
  <si>
    <t>This is a simplified comparison for orientation. It does not model pension relief</t>
  </si>
  <si>
    <t>in the company, Employment Allowance, basis-period transitional rules, IR35 or</t>
  </si>
  <si>
    <t>income splitting under the settlements legislation. Take specialist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</si>
</sst>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£#,##0"/>
    <numFmt numFmtId="165" formatCode="0.000%"/>
    <numFmt numFmtId="166" formatCode="£#,##0.00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b/>
      <sz val="13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165" fontId="0" fillId="0" borderId="0" xfId="0" applyNumberFormat="1"/>
    <xf numFmtId="166" fontId="0" fillId="3" borderId="0" xfId="0" applyNumberFormat="1" applyFill="1" applyProtection="1">
      <protection locked="0"/>
    </xf>
    <xf numFmtId="166" fontId="0" fillId="0" borderId="0" xfId="0" applyNumberFormat="1"/>
    <xf numFmtId="166" fontId="3" fillId="0" borderId="0" xfId="0" applyNumberFormat="1" applyFont="1"/>
    <xf numFmtId="0" fontId="4" fillId="4" borderId="0" xfId="0" applyFont="1" applyFill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6"/>
  <sheetFormatPr defaultRowHeight="15" outlineLevelRow="0" outlineLevelCol="0" x14ac:dyDescent="55"/>
  <cols>
    <col min="1" max="1" width="55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4">
        <v>50270</v>
      </c>
    </row>
    <row r="10" spans="1:2" x14ac:dyDescent="0.25">
      <c r="A10" s="3" t="s">
        <v>9</v>
      </c>
      <c r="B10" s="5">
        <v>0.06</v>
      </c>
    </row>
    <row r="11" spans="1:2" x14ac:dyDescent="0.25">
      <c r="A11" s="3" t="s">
        <v>10</v>
      </c>
      <c r="B11" s="5">
        <v>0.02</v>
      </c>
    </row>
    <row r="12" spans="1:2" x14ac:dyDescent="0.25">
      <c r="A12" s="3" t="s">
        <v>11</v>
      </c>
      <c r="B12" s="4">
        <v>5000</v>
      </c>
    </row>
    <row r="13" spans="1:2" x14ac:dyDescent="0.25">
      <c r="A13" s="3" t="s">
        <v>12</v>
      </c>
      <c r="B13" s="5">
        <v>0.15</v>
      </c>
    </row>
    <row r="14" spans="1:2" x14ac:dyDescent="0.25">
      <c r="A14" s="3" t="s">
        <v>13</v>
      </c>
      <c r="B14" s="4">
        <v>12570</v>
      </c>
    </row>
    <row r="15" spans="1:2" x14ac:dyDescent="0.25">
      <c r="A15" s="3" t="s">
        <v>14</v>
      </c>
      <c r="B15" s="5">
        <v>0.08</v>
      </c>
    </row>
    <row r="16" spans="1:2" x14ac:dyDescent="0.25">
      <c r="A16" s="3" t="s">
        <v>15</v>
      </c>
      <c r="B16" s="4">
        <v>500</v>
      </c>
    </row>
    <row r="17" spans="1:2" x14ac:dyDescent="0.25">
      <c r="A17" s="3" t="s">
        <v>16</v>
      </c>
      <c r="B17" s="6">
        <v>0.1075</v>
      </c>
    </row>
    <row r="18" spans="1:2" x14ac:dyDescent="0.25">
      <c r="A18" s="3" t="s">
        <v>17</v>
      </c>
      <c r="B18" s="6">
        <v>0.3575</v>
      </c>
    </row>
    <row r="19" spans="1:2" x14ac:dyDescent="0.25">
      <c r="A19" s="3" t="s">
        <v>18</v>
      </c>
      <c r="B19" s="6">
        <v>0.3935</v>
      </c>
    </row>
    <row r="20" spans="1:2" x14ac:dyDescent="0.25">
      <c r="A20" s="3" t="s">
        <v>19</v>
      </c>
      <c r="B20" s="5">
        <v>0.19</v>
      </c>
    </row>
    <row r="21" spans="1:2" x14ac:dyDescent="0.25">
      <c r="A21" s="3" t="s">
        <v>20</v>
      </c>
      <c r="B21" s="4">
        <v>50000</v>
      </c>
    </row>
    <row r="22" spans="1:2" x14ac:dyDescent="0.25">
      <c r="A22" s="3" t="s">
        <v>21</v>
      </c>
      <c r="B22" s="5">
        <v>0.25</v>
      </c>
    </row>
    <row r="23" spans="1:2" x14ac:dyDescent="0.25">
      <c r="A23" s="3" t="s">
        <v>22</v>
      </c>
      <c r="B23" s="7">
        <v>0.265</v>
      </c>
    </row>
    <row r="24" spans="1:2" x14ac:dyDescent="0.25">
      <c r="A24" s="3" t="s">
        <v>23</v>
      </c>
      <c r="B24" s="4">
        <v>250000</v>
      </c>
    </row>
    <row r="25" spans="1:2" x14ac:dyDescent="0.25">
      <c r="A25" s="3" t="s">
        <v>24</v>
      </c>
      <c r="B25" s="4">
        <v>2500</v>
      </c>
    </row>
    <row r="26" spans="1:2" x14ac:dyDescent="0.25">
      <c r="A26" s="3" t="s">
        <v>25</v>
      </c>
      <c r="B26" s="4">
        <v>12570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8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26</v>
      </c>
      <c r="B1" s="2"/>
    </row>
    <row r="3" spans="1:2" x14ac:dyDescent="0.25">
      <c r="A3" s="1" t="s">
        <v>27</v>
      </c>
      <c r="B3" s="8">
        <v>120000</v>
      </c>
    </row>
    <row r="4" spans="1:2" x14ac:dyDescent="0.25">
      <c r="A4" s="1" t="s">
        <v>28</v>
      </c>
      <c r="B4" s="8">
        <v>0</v>
      </c>
    </row>
    <row r="6" spans="1:2" x14ac:dyDescent="0.25">
      <c r="A6" s="1" t="s">
        <v>29</v>
      </c>
      <c r="B6" s="9">
        <f>MAX(0,S_Profit-S_Pension)</f>
      </c>
    </row>
    <row r="7" spans="1:2" x14ac:dyDescent="0.25">
      <c r="A7" s="1" t="s">
        <v>30</v>
      </c>
      <c r="B7" s="9">
        <f>MAX(0,PA-MAX(0,(S_Taxable-100000)/2))</f>
      </c>
    </row>
    <row r="8" spans="1:2" x14ac:dyDescent="0.25">
      <c r="A8" s="1" t="s">
        <v>31</v>
      </c>
      <c r="B8" s="9">
        <f>MAX(0,S_Taxable-S_PA)</f>
      </c>
    </row>
    <row r="9" spans="1:2" x14ac:dyDescent="0.25">
      <c r="A9" s="1" t="s">
        <v>32</v>
      </c>
      <c r="B9" s="9">
        <f>MIN(S_AbovePA,BRL-PA)</f>
      </c>
    </row>
    <row r="10" spans="1:2" x14ac:dyDescent="0.25">
      <c r="A10" s="1" t="s">
        <v>33</v>
      </c>
      <c r="B10" s="9">
        <f>MIN(MAX(0,S_AbovePA-S_Basic),HRL-BRL)</f>
      </c>
    </row>
    <row r="11" spans="1:2" x14ac:dyDescent="0.25">
      <c r="A11" s="1" t="s">
        <v>34</v>
      </c>
      <c r="B11" s="9">
        <f>MAX(0,S_AbovePA-S_Basic-S_Higher)</f>
      </c>
    </row>
    <row r="13" spans="1:2" x14ac:dyDescent="0.25">
      <c r="A13" s="3" t="s">
        <v>35</v>
      </c>
      <c r="B13" s="9">
        <f>S_Basic*IT_Basic+S_Higher*IT_Higher+MAX(0,S_AbovePA-S_Basic-S_Higher)*IT_Addl</f>
      </c>
    </row>
    <row r="14" spans="1:2" x14ac:dyDescent="0.25">
      <c r="A14" s="1" t="s">
        <v>36</v>
      </c>
      <c r="B14" s="9">
        <f>MAX(0,MIN(S_Taxable,C4_Upper)-C4_Lower)*C4_Main</f>
      </c>
    </row>
    <row r="15" spans="1:2" x14ac:dyDescent="0.25">
      <c r="A15" s="1" t="s">
        <v>37</v>
      </c>
      <c r="B15" s="9">
        <f>MAX(0,S_Taxable-C4_Upper)*C4_Up</f>
      </c>
    </row>
    <row r="16" spans="1:2" x14ac:dyDescent="0.25">
      <c r="A16" s="3" t="s">
        <v>38</v>
      </c>
      <c r="B16" s="9">
        <f>S_C4Main+MAX(0,S_Taxable-C4_Upper)*C4_Up</f>
      </c>
    </row>
    <row r="18" spans="1:2" x14ac:dyDescent="0.25">
      <c r="A18" s="3" t="s">
        <v>39</v>
      </c>
      <c r="B18" s="10">
        <f>S_Profit-S_IT-S_C4Total-S_Pension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0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40</v>
      </c>
      <c r="B1" s="2"/>
    </row>
    <row r="3" spans="1:2" x14ac:dyDescent="0.25">
      <c r="A3" s="1" t="s">
        <v>41</v>
      </c>
      <c r="B3" s="8">
        <v>120000</v>
      </c>
    </row>
    <row r="4" spans="1:2" x14ac:dyDescent="0.25">
      <c r="A4" s="1" t="s">
        <v>28</v>
      </c>
      <c r="B4" s="8">
        <v>0</v>
      </c>
    </row>
    <row r="6" spans="1:2" x14ac:dyDescent="0.25">
      <c r="A6" s="1" t="s">
        <v>42</v>
      </c>
      <c r="B6" s="9">
        <f>Ltd_Salary</f>
      </c>
    </row>
    <row r="7" spans="1:2" x14ac:dyDescent="0.25">
      <c r="A7" s="1" t="s">
        <v>43</v>
      </c>
      <c r="B7" s="9">
        <f>MAX(0,(L_Salary-NI_Sec)*ER_NI)</f>
      </c>
    </row>
    <row r="8" spans="1:2" x14ac:dyDescent="0.25">
      <c r="A8" s="1" t="s">
        <v>44</v>
      </c>
      <c r="B8" s="9">
        <f>MAX(0,L_Profit-L_Salary-L_ErNI-L_Pension)</f>
      </c>
    </row>
    <row r="9" spans="1:2" x14ac:dyDescent="0.25">
      <c r="A9" s="1" t="s">
        <v>45</v>
      </c>
      <c r="B9" s="9">
        <f>IF(L_PreCT&lt;=0,0,IF(L_PreCT&lt;=CT_SmThr,L_PreCT*CT_Small,IF(L_PreCT&gt;=CT_MargUp,L_PreCT*CT_Main,CT_SmThr*CT_Small+(L_PreCT-CT_SmThr)*CT_Marg)))</f>
      </c>
    </row>
    <row r="10" spans="1:2" x14ac:dyDescent="0.25">
      <c r="A10" s="1" t="s">
        <v>46</v>
      </c>
      <c r="B10" s="9">
        <f>MAX(0,L_PreCT-L_CT)</f>
      </c>
    </row>
    <row r="11" spans="1:2" x14ac:dyDescent="0.25">
      <c r="A11" s="1" t="s">
        <v>47</v>
      </c>
      <c r="B11" s="9">
        <f>MAX(0,L_Salary-PA)*IT_Basic</f>
      </c>
    </row>
    <row r="12" spans="1:2" x14ac:dyDescent="0.25">
      <c r="A12" s="1" t="s">
        <v>48</v>
      </c>
      <c r="B12" s="9">
        <f>IF(L_Salary&lt;=NI_Pri,0,MIN(L_Salary,50270)-NI_Pri)*EE_NI</f>
      </c>
    </row>
    <row r="13" spans="1:2" x14ac:dyDescent="0.25">
      <c r="A13" s="1" t="s">
        <v>49</v>
      </c>
      <c r="B13" s="9">
        <f>MAX(0,L_Dividend-DivAllow)</f>
      </c>
    </row>
    <row r="14" spans="1:2" x14ac:dyDescent="0.25">
      <c r="A14" s="1" t="s">
        <v>50</v>
      </c>
      <c r="B14" s="9">
        <f>MAX(0,BRL-PA-MAX(0,L_Salary-PA))</f>
      </c>
    </row>
    <row r="15" spans="1:2" x14ac:dyDescent="0.25">
      <c r="A15" s="1" t="s">
        <v>51</v>
      </c>
      <c r="B15" s="9">
        <f>MIN(L_TaxDiv,L_RemBasic)</f>
      </c>
    </row>
    <row r="16" spans="1:2" x14ac:dyDescent="0.25">
      <c r="A16" s="1" t="s">
        <v>52</v>
      </c>
      <c r="B16" s="9">
        <f>MAX(0,L_TaxDiv-L_DivBasic)</f>
      </c>
    </row>
    <row r="17" spans="1:2" x14ac:dyDescent="0.25">
      <c r="A17" s="3" t="s">
        <v>53</v>
      </c>
      <c r="B17" s="9">
        <f>L_DivBasic*Div_Basic+L_DivHigher*Div_Higher</f>
      </c>
    </row>
    <row r="18" spans="1:2" x14ac:dyDescent="0.25">
      <c r="A18" s="1" t="s">
        <v>54</v>
      </c>
      <c r="B18" s="9">
        <f>Ltd_Admin</f>
      </c>
    </row>
    <row r="20" spans="1:2" x14ac:dyDescent="0.25">
      <c r="A20" s="3" t="s">
        <v>55</v>
      </c>
      <c r="B20" s="10">
        <f>L_Salary-L_SalaryTax-L_EeNI+(L_Dividend-L_DivTax)-Ltd_Admin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6"/>
  <sheetFormatPr defaultRowHeight="15" outlineLevelRow="0" outlineLevelCol="0" x14ac:dyDescent="55"/>
  <cols>
    <col min="1" max="1" width="95" customWidth="1"/>
  </cols>
  <sheetData>
    <row r="1" spans="1:1" x14ac:dyDescent="0.25">
      <c r="A1" s="1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57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57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57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69</v>
      </c>
    </row>
    <row r="2" spans="1:1" x14ac:dyDescent="0.25">
      <c r="A2" t="s">
        <v>57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57</v>
      </c>
    </row>
    <row r="6" spans="1:1" x14ac:dyDescent="0.25">
      <c r="A6" s="13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57</v>
      </c>
    </row>
    <row r="11" spans="1:1" x14ac:dyDescent="0.25">
      <c r="A11" s="13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57</v>
      </c>
    </row>
    <row r="18" spans="1:1" x14ac:dyDescent="0.25">
      <c r="A18" s="13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57</v>
      </c>
    </row>
    <row r="23" spans="1:1" x14ac:dyDescent="0.25">
      <c r="A23" s="1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Take-home (partner)</vt:lpstr>
      <vt:lpstr>Take-home (ltd)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